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k/SynologyDrive/Documents/Blog/Articles/007 - Excel formula to calculate tax/"/>
    </mc:Choice>
  </mc:AlternateContent>
  <xr:revisionPtr revIDLastSave="0" documentId="13_ncr:1_{5109B1D2-5CCD-4D42-96CE-DB59047880E3}" xr6:coauthVersionLast="46" xr6:coauthVersionMax="46" xr10:uidLastSave="{00000000-0000-0000-0000-000000000000}"/>
  <bookViews>
    <workbookView xWindow="0" yWindow="500" windowWidth="28800" windowHeight="17500" tabRatio="500" xr2:uid="{00000000-000D-0000-FFFF-FFFF00000000}"/>
  </bookViews>
  <sheets>
    <sheet name="Simple Tax Forecast" sheetId="1" r:id="rId1"/>
  </sheets>
  <definedNames>
    <definedName name="AGI">'Simple Tax Forecast'!$B$23</definedName>
    <definedName name="FederalTaxTable">'Simple Tax Forecast'!$E$11:$H$17</definedName>
    <definedName name="StateTaxTable">'Simple Tax Forecast'!$E$20:$H$25</definedName>
    <definedName name="TaxableIncome">'Simple Tax Forecast'!$B$24</definedName>
    <definedName name="TaxableIncomeFederal">'Simple Tax Forecast'!$B$24</definedName>
    <definedName name="TaxableIncomeState">'Simple Tax Forecast'!$B$25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  <c r="B28" i="1"/>
  <c r="H21" i="1"/>
  <c r="H22" i="1" s="1"/>
  <c r="H23" i="1" s="1"/>
  <c r="H24" i="1" s="1"/>
  <c r="H25" i="1" s="1"/>
  <c r="H12" i="1"/>
  <c r="E14" i="1" l="1"/>
  <c r="E15" i="1"/>
  <c r="E16" i="1"/>
  <c r="E17" i="1"/>
  <c r="E13" i="1"/>
  <c r="E12" i="1"/>
  <c r="B14" i="1" l="1"/>
  <c r="B30" i="1"/>
  <c r="H13" i="1" l="1"/>
  <c r="H14" i="1" s="1"/>
  <c r="H15" i="1" s="1"/>
  <c r="H16" i="1" s="1"/>
  <c r="H17" i="1" s="1"/>
  <c r="B22" i="1" l="1"/>
  <c r="B23" i="1" l="1"/>
  <c r="B24" i="1" s="1"/>
  <c r="B29" i="1"/>
  <c r="B25" i="1" l="1"/>
  <c r="B27" i="1" s="1"/>
  <c r="H6" i="1" s="1"/>
  <c r="B26" i="1"/>
  <c r="B33" i="1" s="1"/>
  <c r="B34" i="1" l="1"/>
  <c r="B31" i="1"/>
  <c r="H5" i="1"/>
  <c r="H7" i="1" s="1"/>
  <c r="I7" i="1" s="1"/>
</calcChain>
</file>

<file path=xl/sharedStrings.xml><?xml version="1.0" encoding="utf-8"?>
<sst xmlns="http://schemas.openxmlformats.org/spreadsheetml/2006/main" count="53" uniqueCount="49">
  <si>
    <t>Standard Deduction</t>
  </si>
  <si>
    <t>YTD</t>
  </si>
  <si>
    <t>Personal Exemption</t>
  </si>
  <si>
    <t>Social Security</t>
  </si>
  <si>
    <t>Mortgage Interest</t>
  </si>
  <si>
    <t>Medicare</t>
  </si>
  <si>
    <t>Fed Income Tax</t>
  </si>
  <si>
    <t>IRA Contributions</t>
  </si>
  <si>
    <t>GA Income Tax</t>
  </si>
  <si>
    <t>401k Pre-Tax Contributions</t>
  </si>
  <si>
    <t>Estimated Income</t>
  </si>
  <si>
    <t>Taxable Income</t>
  </si>
  <si>
    <t>Tax Bracket</t>
  </si>
  <si>
    <t>Floor</t>
  </si>
  <si>
    <t>Min</t>
  </si>
  <si>
    <t>Max</t>
  </si>
  <si>
    <t>Federal Tax</t>
  </si>
  <si>
    <t>State Tax</t>
  </si>
  <si>
    <t>Total Tax</t>
  </si>
  <si>
    <t>Info from Paycheck</t>
  </si>
  <si>
    <t>Married filing jointly - Federal Tax Brackets</t>
  </si>
  <si>
    <t>Effective Fed Tax %</t>
  </si>
  <si>
    <t>Effective State Tax %</t>
  </si>
  <si>
    <t>Married filing jointly - GA State Tax Brackets</t>
  </si>
  <si>
    <t>Number of Children</t>
  </si>
  <si>
    <t>Child Tax Credit</t>
  </si>
  <si>
    <t>Federal Deductions</t>
  </si>
  <si>
    <t>Itemized Deductions</t>
  </si>
  <si>
    <t>State Deductions</t>
  </si>
  <si>
    <t>Child Credit</t>
  </si>
  <si>
    <t>Dependent Exemption</t>
  </si>
  <si>
    <t>Georgia</t>
  </si>
  <si>
    <t>General Deductions</t>
  </si>
  <si>
    <t>Available of you don't file itemized deductions</t>
  </si>
  <si>
    <t>Available if you and not someone else is responsible for covering your living expenses</t>
  </si>
  <si>
    <t>Number of Dependents</t>
  </si>
  <si>
    <t>Total Federal Deductions</t>
  </si>
  <si>
    <t>Total</t>
  </si>
  <si>
    <t>Not available anymore</t>
  </si>
  <si>
    <t>Taxable Income - Federal</t>
  </si>
  <si>
    <t>Taxable Income - State</t>
  </si>
  <si>
    <t>Adjusted Gross Income (AGI)</t>
  </si>
  <si>
    <t>Property Tax</t>
  </si>
  <si>
    <t>Withheld vs. What you owe</t>
  </si>
  <si>
    <t>Other States see here</t>
  </si>
  <si>
    <t>Other brackets see here</t>
  </si>
  <si>
    <t>Gross Income (combined)</t>
  </si>
  <si>
    <t>$26,100 if your are over 65 or blind and married.</t>
  </si>
  <si>
    <t>Estimated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</si>
</sst>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%"/>
    <numFmt numFmtId="166" formatCode="0_);[Red]\(0\)"/>
    <numFmt numFmtId="167" formatCode="_-&quot;$&quot;* #,##0_-;\-&quot;$&quot;* #,##0_-;_-&quot;$&quot;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trike/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6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" fontId="2" fillId="0" borderId="0" xfId="0" applyNumberFormat="1" applyFont="1" applyAlignment="1">
      <alignment vertical="center"/>
    </xf>
    <xf numFmtId="6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6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6" fontId="5" fillId="4" borderId="0" xfId="0" applyNumberFormat="1" applyFont="1" applyFill="1" applyAlignment="1">
      <alignment vertical="center"/>
    </xf>
    <xf numFmtId="164" fontId="6" fillId="0" borderId="0" xfId="1" applyFont="1" applyAlignment="1">
      <alignment vertical="center"/>
    </xf>
    <xf numFmtId="6" fontId="5" fillId="3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6" fontId="9" fillId="0" borderId="0" xfId="0" applyNumberFormat="1" applyFont="1" applyAlignment="1">
      <alignment vertical="center" wrapText="1"/>
    </xf>
    <xf numFmtId="164" fontId="5" fillId="3" borderId="0" xfId="0" applyNumberFormat="1" applyFont="1" applyFill="1" applyAlignment="1">
      <alignment vertical="center"/>
    </xf>
    <xf numFmtId="165" fontId="5" fillId="3" borderId="0" xfId="0" applyNumberFormat="1" applyFont="1" applyFill="1" applyAlignment="1">
      <alignment vertical="center"/>
    </xf>
    <xf numFmtId="167" fontId="2" fillId="0" borderId="0" xfId="1" applyNumberFormat="1" applyFont="1" applyAlignment="1">
      <alignment vertical="center"/>
    </xf>
    <xf numFmtId="0" fontId="2" fillId="0" borderId="0" xfId="0" applyFont="1" applyFill="1" applyAlignment="1">
      <alignment horizontal="right" vertical="center"/>
    </xf>
    <xf numFmtId="165" fontId="5" fillId="0" borderId="0" xfId="0" applyNumberFormat="1" applyFont="1" applyAlignment="1">
      <alignment vertical="center"/>
    </xf>
    <xf numFmtId="6" fontId="2" fillId="0" borderId="0" xfId="0" applyNumberFormat="1" applyFont="1" applyAlignment="1">
      <alignment vertical="center"/>
    </xf>
    <xf numFmtId="164" fontId="5" fillId="3" borderId="0" xfId="1" applyFont="1" applyFill="1" applyAlignment="1">
      <alignment vertical="center"/>
    </xf>
    <xf numFmtId="9" fontId="5" fillId="3" borderId="0" xfId="2" applyFont="1" applyFill="1" applyAlignment="1">
      <alignment vertical="center"/>
    </xf>
    <xf numFmtId="0" fontId="5" fillId="3" borderId="0" xfId="0" applyFont="1" applyFill="1" applyAlignment="1">
      <alignment vertical="center"/>
    </xf>
    <xf numFmtId="2" fontId="5" fillId="0" borderId="0" xfId="0" applyNumberFormat="1" applyFont="1" applyAlignment="1">
      <alignment vertical="center"/>
    </xf>
    <xf numFmtId="44" fontId="5" fillId="3" borderId="0" xfId="0" applyNumberFormat="1" applyFont="1" applyFill="1" applyAlignment="1">
      <alignment vertical="center"/>
    </xf>
    <xf numFmtId="6" fontId="0" fillId="0" borderId="0" xfId="0" applyNumberFormat="1" applyAlignment="1">
      <alignment vertical="center"/>
    </xf>
    <xf numFmtId="164" fontId="0" fillId="3" borderId="0" xfId="1" applyFont="1" applyFill="1" applyAlignment="1">
      <alignment vertical="center"/>
    </xf>
    <xf numFmtId="164" fontId="0" fillId="0" borderId="0" xfId="1" applyFont="1" applyAlignment="1">
      <alignment vertical="center"/>
    </xf>
    <xf numFmtId="9" fontId="0" fillId="0" borderId="0" xfId="2" applyFont="1" applyAlignment="1">
      <alignment vertical="center"/>
    </xf>
    <xf numFmtId="6" fontId="10" fillId="0" borderId="0" xfId="17" applyNumberFormat="1" applyFont="1" applyAlignment="1">
      <alignment vertical="center" wrapText="1"/>
    </xf>
    <xf numFmtId="164" fontId="10" fillId="0" borderId="0" xfId="17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6" fontId="5" fillId="0" borderId="0" xfId="0" applyNumberFormat="1" applyFont="1" applyFill="1" applyAlignment="1">
      <alignment vertical="center"/>
    </xf>
    <xf numFmtId="6" fontId="8" fillId="0" borderId="0" xfId="0" applyNumberFormat="1" applyFont="1" applyFill="1" applyAlignment="1">
      <alignment vertical="center"/>
    </xf>
    <xf numFmtId="6" fontId="5" fillId="0" borderId="0" xfId="0" applyNumberFormat="1" applyFont="1" applyAlignment="1">
      <alignment vertical="center" wrapText="1"/>
    </xf>
    <xf numFmtId="44" fontId="5" fillId="0" borderId="0" xfId="0" applyNumberFormat="1" applyFont="1" applyAlignment="1">
      <alignment vertical="center"/>
    </xf>
    <xf numFmtId="165" fontId="0" fillId="3" borderId="0" xfId="2" applyNumberFormat="1" applyFont="1" applyFill="1" applyAlignment="1">
      <alignment vertical="center"/>
    </xf>
  </cellXfs>
  <cellStyles count="18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axfoundation.org/2019-tax-brackets/" TargetMode="External"/><Relationship Id="rId1" Type="http://schemas.openxmlformats.org/officeDocument/2006/relationships/hyperlink" Target="https://www.tax-brackets.org/georgiataxta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="125" zoomScaleNormal="160" workbookViewId="0">
      <selection activeCell="B21" sqref="B21"/>
    </sheetView>
  </sheetViews>
  <sheetFormatPr baseColWidth="10" defaultRowHeight="16" x14ac:dyDescent="0.2"/>
  <cols>
    <col min="1" max="1" width="25.33203125" style="2" bestFit="1" customWidth="1"/>
    <col min="2" max="2" width="11.5" style="2" bestFit="1" customWidth="1"/>
    <col min="3" max="3" width="19.33203125" style="2" customWidth="1"/>
    <col min="4" max="4" width="0" style="2" hidden="1" customWidth="1"/>
    <col min="5" max="5" width="25.6640625" style="2" bestFit="1" customWidth="1"/>
    <col min="6" max="6" width="16.6640625" style="2" bestFit="1" customWidth="1"/>
    <col min="7" max="7" width="14.1640625" style="2" bestFit="1" customWidth="1"/>
    <col min="8" max="8" width="24" style="2" bestFit="1" customWidth="1"/>
    <col min="9" max="9" width="12" style="2" bestFit="1" customWidth="1"/>
    <col min="10" max="16384" width="10.83203125" style="2"/>
  </cols>
  <sheetData>
    <row r="1" spans="1:9" x14ac:dyDescent="0.2">
      <c r="A1" s="1" t="s">
        <v>32</v>
      </c>
      <c r="D1" s="3"/>
      <c r="E1" s="4" t="s">
        <v>19</v>
      </c>
      <c r="F1" s="5" t="s">
        <v>1</v>
      </c>
      <c r="G1" s="6" t="s">
        <v>48</v>
      </c>
      <c r="H1" s="4" t="s">
        <v>43</v>
      </c>
      <c r="I1" s="7"/>
    </row>
    <row r="2" spans="1:9" x14ac:dyDescent="0.2">
      <c r="A2" s="7" t="s">
        <v>27</v>
      </c>
      <c r="B2" s="8">
        <v>13000</v>
      </c>
      <c r="D2" s="3"/>
      <c r="E2" s="3" t="s">
        <v>46</v>
      </c>
      <c r="F2" s="9">
        <v>300000</v>
      </c>
      <c r="G2" s="9">
        <v>350000</v>
      </c>
      <c r="H2" s="10"/>
      <c r="I2" s="7"/>
    </row>
    <row r="3" spans="1:9" x14ac:dyDescent="0.2">
      <c r="A3" s="7" t="s">
        <v>4</v>
      </c>
      <c r="B3" s="8">
        <v>15000</v>
      </c>
      <c r="D3" s="3"/>
      <c r="E3" s="3" t="s">
        <v>3</v>
      </c>
      <c r="F3" s="9">
        <v>7254</v>
      </c>
      <c r="G3" s="9">
        <v>7254</v>
      </c>
      <c r="H3" s="10"/>
      <c r="I3" s="7"/>
    </row>
    <row r="4" spans="1:9" x14ac:dyDescent="0.2">
      <c r="A4" s="7" t="s">
        <v>42</v>
      </c>
      <c r="B4" s="8">
        <v>5000</v>
      </c>
      <c r="D4" s="3"/>
      <c r="E4" s="3" t="s">
        <v>5</v>
      </c>
      <c r="F4" s="9">
        <v>2366</v>
      </c>
      <c r="G4" s="9">
        <v>5075</v>
      </c>
      <c r="H4" s="10"/>
      <c r="I4" s="7"/>
    </row>
    <row r="5" spans="1:9" x14ac:dyDescent="0.2">
      <c r="A5" s="7" t="s">
        <v>7</v>
      </c>
      <c r="B5" s="8">
        <v>6000</v>
      </c>
      <c r="D5" s="3"/>
      <c r="E5" s="3" t="s">
        <v>6</v>
      </c>
      <c r="F5" s="9">
        <v>75000</v>
      </c>
      <c r="G5" s="9">
        <v>77018.759999999995</v>
      </c>
      <c r="H5" s="10">
        <f>G5-B26</f>
        <v>18780</v>
      </c>
      <c r="I5" s="7"/>
    </row>
    <row r="6" spans="1:9" x14ac:dyDescent="0.2">
      <c r="A6" s="7" t="s">
        <v>9</v>
      </c>
      <c r="B6" s="8">
        <v>19000</v>
      </c>
      <c r="D6" s="3"/>
      <c r="E6" s="3" t="s">
        <v>8</v>
      </c>
      <c r="F6" s="9">
        <v>18000</v>
      </c>
      <c r="G6" s="9">
        <v>18475</v>
      </c>
      <c r="H6" s="10">
        <f>G6-B27</f>
        <v>2262.0550000000003</v>
      </c>
      <c r="I6" s="7"/>
    </row>
    <row r="7" spans="1:9" x14ac:dyDescent="0.2">
      <c r="A7" s="7" t="s">
        <v>24</v>
      </c>
      <c r="B7" s="11">
        <v>2</v>
      </c>
      <c r="D7" s="3"/>
      <c r="E7" s="3"/>
      <c r="F7" s="3"/>
      <c r="G7" s="3"/>
      <c r="H7" s="12">
        <f>SUM(H5:H6)</f>
        <v>21042.055</v>
      </c>
      <c r="I7" s="4" t="str">
        <f>IF(H7&gt;0, "Refund", "You owe")</f>
        <v>Refund</v>
      </c>
    </row>
    <row r="8" spans="1:9" x14ac:dyDescent="0.2">
      <c r="A8" s="7" t="s">
        <v>35</v>
      </c>
      <c r="B8" s="11">
        <v>2</v>
      </c>
      <c r="D8" s="3"/>
      <c r="E8" s="3"/>
      <c r="F8" s="3"/>
      <c r="G8" s="3"/>
      <c r="H8" s="7"/>
      <c r="I8" s="7"/>
    </row>
    <row r="9" spans="1:9" x14ac:dyDescent="0.2">
      <c r="D9" s="3"/>
      <c r="E9" s="6" t="s">
        <v>11</v>
      </c>
      <c r="F9" s="4"/>
      <c r="G9" s="4" t="s">
        <v>12</v>
      </c>
      <c r="H9" s="4" t="s">
        <v>13</v>
      </c>
      <c r="I9" s="7"/>
    </row>
    <row r="10" spans="1:9" x14ac:dyDescent="0.2">
      <c r="A10" s="1" t="s">
        <v>26</v>
      </c>
      <c r="C10" s="3"/>
      <c r="D10" s="3"/>
      <c r="E10" s="6" t="s">
        <v>14</v>
      </c>
      <c r="F10" s="4" t="s">
        <v>15</v>
      </c>
      <c r="G10" s="7"/>
      <c r="H10" s="7"/>
      <c r="I10" s="7"/>
    </row>
    <row r="11" spans="1:9" ht="51" x14ac:dyDescent="0.2">
      <c r="A11" s="7" t="s">
        <v>0</v>
      </c>
      <c r="B11" s="35">
        <v>24800</v>
      </c>
      <c r="C11" s="37" t="s">
        <v>47</v>
      </c>
      <c r="D11" s="3"/>
      <c r="E11" s="16">
        <v>0</v>
      </c>
      <c r="F11" s="16">
        <v>19750</v>
      </c>
      <c r="G11" s="17">
        <v>0.1</v>
      </c>
      <c r="H11" s="16"/>
      <c r="I11" s="7"/>
    </row>
    <row r="12" spans="1:9" x14ac:dyDescent="0.2">
      <c r="A12" s="14" t="s">
        <v>2</v>
      </c>
      <c r="B12" s="36">
        <v>0</v>
      </c>
      <c r="C12" s="15" t="s">
        <v>38</v>
      </c>
      <c r="D12" s="3"/>
      <c r="E12" s="16">
        <f>F11+1</f>
        <v>19751</v>
      </c>
      <c r="F12" s="16">
        <v>80250</v>
      </c>
      <c r="G12" s="17">
        <v>0.12</v>
      </c>
      <c r="H12" s="16">
        <f>CEILING((F11-E11)*G11+H11,0.5)</f>
        <v>1975</v>
      </c>
      <c r="I12" s="7"/>
    </row>
    <row r="13" spans="1:9" x14ac:dyDescent="0.2">
      <c r="A13" s="2" t="s">
        <v>29</v>
      </c>
      <c r="B13" s="35">
        <v>2000</v>
      </c>
      <c r="C13" s="3"/>
      <c r="D13" s="3"/>
      <c r="E13" s="16">
        <f>F12+1</f>
        <v>80251</v>
      </c>
      <c r="F13" s="16">
        <v>171050</v>
      </c>
      <c r="G13" s="17">
        <v>0.22</v>
      </c>
      <c r="H13" s="16">
        <f>CEILING((F12-E12)*G12+H12,0.5)</f>
        <v>9235</v>
      </c>
      <c r="I13" s="7"/>
    </row>
    <row r="14" spans="1:9" x14ac:dyDescent="0.2">
      <c r="A14" s="1" t="s">
        <v>36</v>
      </c>
      <c r="B14" s="18">
        <f>IF(SUM(B2:B4)&gt;B11,SUM(B2:B4),B11)</f>
        <v>33000</v>
      </c>
      <c r="C14" s="3"/>
      <c r="D14" s="3"/>
      <c r="E14" s="16">
        <f t="shared" ref="E14:E17" si="0">F13+1</f>
        <v>171051</v>
      </c>
      <c r="F14" s="16">
        <v>326600</v>
      </c>
      <c r="G14" s="17">
        <v>0.24</v>
      </c>
      <c r="H14" s="16">
        <f t="shared" ref="H14:H17" si="1">CEILING((F13-E13)*G13+H13,0.5)</f>
        <v>29211</v>
      </c>
      <c r="I14" s="7"/>
    </row>
    <row r="15" spans="1:9" x14ac:dyDescent="0.2">
      <c r="D15" s="3"/>
      <c r="E15" s="16">
        <f t="shared" si="0"/>
        <v>326601</v>
      </c>
      <c r="F15" s="16">
        <v>414700</v>
      </c>
      <c r="G15" s="17">
        <v>0.32</v>
      </c>
      <c r="H15" s="16">
        <f t="shared" si="1"/>
        <v>66543</v>
      </c>
      <c r="I15" s="7"/>
    </row>
    <row r="16" spans="1:9" x14ac:dyDescent="0.2">
      <c r="A16" s="1" t="s">
        <v>28</v>
      </c>
      <c r="B16" s="19" t="s">
        <v>31</v>
      </c>
      <c r="C16" s="3"/>
      <c r="D16" s="3"/>
      <c r="E16" s="16">
        <f t="shared" si="0"/>
        <v>414701</v>
      </c>
      <c r="F16" s="16">
        <v>622050</v>
      </c>
      <c r="G16" s="17">
        <v>0.35</v>
      </c>
      <c r="H16" s="16">
        <f t="shared" si="1"/>
        <v>94735</v>
      </c>
      <c r="I16" s="7"/>
    </row>
    <row r="17" spans="1:9" ht="22" x14ac:dyDescent="0.2">
      <c r="A17" s="2" t="s">
        <v>0</v>
      </c>
      <c r="B17" s="13">
        <v>6000</v>
      </c>
      <c r="C17" s="15" t="s">
        <v>33</v>
      </c>
      <c r="D17" s="3"/>
      <c r="E17" s="16">
        <f t="shared" si="0"/>
        <v>622051</v>
      </c>
      <c r="F17" s="16">
        <v>100000000</v>
      </c>
      <c r="G17" s="17">
        <v>0.37</v>
      </c>
      <c r="H17" s="16">
        <f t="shared" si="1"/>
        <v>167307.5</v>
      </c>
      <c r="I17" s="7"/>
    </row>
    <row r="18" spans="1:9" ht="36" x14ac:dyDescent="0.2">
      <c r="A18" s="2" t="s">
        <v>2</v>
      </c>
      <c r="B18" s="13">
        <v>7400</v>
      </c>
      <c r="C18" s="15" t="s">
        <v>34</v>
      </c>
      <c r="D18" s="3"/>
      <c r="E18" s="15" t="s">
        <v>20</v>
      </c>
      <c r="F18" s="32" t="s">
        <v>45</v>
      </c>
      <c r="G18" s="20"/>
      <c r="H18" s="10"/>
      <c r="I18" s="7"/>
    </row>
    <row r="19" spans="1:9" x14ac:dyDescent="0.2">
      <c r="A19" s="2" t="s">
        <v>30</v>
      </c>
      <c r="B19" s="13">
        <v>3000</v>
      </c>
      <c r="C19" s="3"/>
      <c r="D19" s="3"/>
      <c r="E19" s="10"/>
      <c r="F19" s="10"/>
      <c r="G19" s="20"/>
      <c r="H19" s="10"/>
      <c r="I19" s="7"/>
    </row>
    <row r="20" spans="1:9" x14ac:dyDescent="0.2">
      <c r="A20" s="1" t="s">
        <v>37</v>
      </c>
      <c r="B20" s="21">
        <f>IF(B2&gt;B17,B2,B17)+B19*B8+B18</f>
        <v>26400</v>
      </c>
      <c r="D20" s="3"/>
      <c r="E20" s="22">
        <v>0</v>
      </c>
      <c r="F20" s="22">
        <v>1000</v>
      </c>
      <c r="G20" s="23">
        <v>0.01</v>
      </c>
      <c r="H20" s="24"/>
      <c r="I20" s="7"/>
    </row>
    <row r="21" spans="1:9" x14ac:dyDescent="0.2">
      <c r="C21" s="3"/>
      <c r="D21" s="3"/>
      <c r="E21" s="22">
        <v>1001</v>
      </c>
      <c r="F21" s="22">
        <v>3000</v>
      </c>
      <c r="G21" s="23">
        <v>0.02</v>
      </c>
      <c r="H21" s="26">
        <f>F20*G20+H20</f>
        <v>10</v>
      </c>
      <c r="I21" s="7"/>
    </row>
    <row r="22" spans="1:9" x14ac:dyDescent="0.2">
      <c r="A22" s="7" t="s">
        <v>10</v>
      </c>
      <c r="B22" s="3">
        <f>G2</f>
        <v>350000</v>
      </c>
      <c r="C22" s="3"/>
      <c r="D22" s="25"/>
      <c r="E22" s="22">
        <v>3001</v>
      </c>
      <c r="F22" s="22">
        <v>5000</v>
      </c>
      <c r="G22" s="23">
        <v>0.03</v>
      </c>
      <c r="H22" s="26">
        <f>(F21-F20)*G21+H21</f>
        <v>50</v>
      </c>
      <c r="I22" s="38"/>
    </row>
    <row r="23" spans="1:9" x14ac:dyDescent="0.2">
      <c r="A23" s="2" t="s">
        <v>41</v>
      </c>
      <c r="B23" s="27">
        <f>B22-B5-B6</f>
        <v>325000</v>
      </c>
      <c r="C23" s="3"/>
      <c r="D23" s="25"/>
      <c r="E23" s="22">
        <v>5001</v>
      </c>
      <c r="F23" s="22">
        <v>7000</v>
      </c>
      <c r="G23" s="23">
        <v>0.04</v>
      </c>
      <c r="H23" s="26">
        <f>(F22-F21)*G22+H22</f>
        <v>110</v>
      </c>
      <c r="I23" s="7"/>
    </row>
    <row r="24" spans="1:9" x14ac:dyDescent="0.2">
      <c r="A24" s="7" t="s">
        <v>39</v>
      </c>
      <c r="B24" s="3">
        <f>B23-B14</f>
        <v>292000</v>
      </c>
      <c r="C24" s="3"/>
      <c r="E24" s="22">
        <v>7001</v>
      </c>
      <c r="F24" s="22">
        <v>10000</v>
      </c>
      <c r="G24" s="23">
        <v>0.05</v>
      </c>
      <c r="H24" s="26">
        <f t="shared" ref="H24:H25" si="2">(F23-F22)*G23+H23</f>
        <v>190</v>
      </c>
    </row>
    <row r="25" spans="1:9" x14ac:dyDescent="0.2">
      <c r="A25" s="7" t="s">
        <v>40</v>
      </c>
      <c r="B25" s="3">
        <f>B23-B20</f>
        <v>298600</v>
      </c>
      <c r="C25" s="3"/>
      <c r="E25" s="28">
        <v>10001</v>
      </c>
      <c r="F25" s="16">
        <v>100000000</v>
      </c>
      <c r="G25" s="39">
        <v>5.5E-2</v>
      </c>
      <c r="H25" s="26">
        <f t="shared" si="2"/>
        <v>340</v>
      </c>
    </row>
    <row r="26" spans="1:9" ht="22" x14ac:dyDescent="0.2">
      <c r="A26" s="7" t="s">
        <v>16</v>
      </c>
      <c r="B26" s="3">
        <f>VLOOKUP(TaxableIncome,FederalTaxTable,4)+(TaxableIncome-VLOOKUP(TaxableIncome,FederalTaxTable,1))*VLOOKUP(TaxableIncome,FederalTaxTable,3)</f>
        <v>58238.759999999995</v>
      </c>
      <c r="C26" s="3"/>
      <c r="E26" s="15" t="s">
        <v>23</v>
      </c>
      <c r="F26" s="31" t="s">
        <v>44</v>
      </c>
      <c r="G26" s="30"/>
    </row>
    <row r="27" spans="1:9" x14ac:dyDescent="0.2">
      <c r="A27" s="7" t="s">
        <v>17</v>
      </c>
      <c r="B27" s="3">
        <f>VLOOKUP(TaxableIncomeState,StateTaxTable,4)+(TaxableIncomeState-VLOOKUP(TaxableIncomeState,StateTaxTable,1))*VLOOKUP(TaxableIncomeState,StateTaxTable,3)</f>
        <v>16212.945</v>
      </c>
      <c r="C27" s="3"/>
    </row>
    <row r="28" spans="1:9" x14ac:dyDescent="0.2">
      <c r="A28" s="7" t="s">
        <v>3</v>
      </c>
      <c r="B28" s="3">
        <f>IF(B22&gt;137700,137700*0.062, B22*0.062)</f>
        <v>8537.4</v>
      </c>
      <c r="C28" s="3"/>
      <c r="E28" s="29"/>
      <c r="F28" s="29"/>
      <c r="G28" s="30"/>
    </row>
    <row r="29" spans="1:9" x14ac:dyDescent="0.2">
      <c r="A29" s="7" t="s">
        <v>5</v>
      </c>
      <c r="B29" s="3">
        <f>B22*0.0145</f>
        <v>5075</v>
      </c>
      <c r="C29" s="3"/>
      <c r="E29" s="29"/>
      <c r="F29" s="29"/>
      <c r="G29" s="30"/>
    </row>
    <row r="30" spans="1:9" x14ac:dyDescent="0.2">
      <c r="A30" s="7" t="s">
        <v>25</v>
      </c>
      <c r="B30" s="3">
        <f>2000*B7</f>
        <v>4000</v>
      </c>
      <c r="C30" s="3"/>
      <c r="E30" s="29"/>
      <c r="F30" s="29"/>
    </row>
    <row r="31" spans="1:9" x14ac:dyDescent="0.2">
      <c r="A31" s="4" t="s">
        <v>18</v>
      </c>
      <c r="B31" s="6">
        <f>SUM(B26:B29)-B30</f>
        <v>84064.104999999981</v>
      </c>
      <c r="C31" s="25"/>
      <c r="E31" s="29"/>
      <c r="F31" s="29"/>
    </row>
    <row r="32" spans="1:9" x14ac:dyDescent="0.2">
      <c r="C32" s="25"/>
    </row>
    <row r="33" spans="1:2" x14ac:dyDescent="0.2">
      <c r="A33" s="33" t="s">
        <v>21</v>
      </c>
      <c r="B33" s="34">
        <f>100/B24*B26</f>
        <v>19.944780821917806</v>
      </c>
    </row>
    <row r="34" spans="1:2" x14ac:dyDescent="0.2">
      <c r="A34" s="33" t="s">
        <v>22</v>
      </c>
      <c r="B34" s="34">
        <f>100/B24*B27</f>
        <v>5.5523784246575341</v>
      </c>
    </row>
  </sheetData>
  <hyperlinks>
    <hyperlink ref="F26" r:id="rId1" xr:uid="{D4A5FECF-6B64-2246-B23E-5282C6FE95E8}"/>
    <hyperlink ref="F18" r:id="rId2" xr:uid="{5A052840-6AAF-F543-A566-7FB1AF9BD046}"/>
  </hyperlinks>
  <pageMargins left="0.75" right="0.75" top="1" bottom="1" header="0.5" footer="0.5"/>
  <pageSetup scale="59" orientation="portrait" horizontalDpi="4294967292" verticalDpi="4294967292"/>
  <ignoredErrors>
    <ignoredError sqref="B14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Simple Tax Forecast</vt:lpstr>
      <vt:lpstr>AGI</vt:lpstr>
      <vt:lpstr>FederalTaxTable</vt:lpstr>
      <vt:lpstr>StateTaxTable</vt:lpstr>
      <vt:lpstr>TaxableIncome</vt:lpstr>
      <vt:lpstr>TaxableIncomeFederal</vt:lpstr>
      <vt:lpstr>TaxableIncomeState</vt:lpstr>
    </vt:vector>
  </TitlesOfParts>
  <Company>SECUDE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Kummer</dc:creator>
  <cp:lastModifiedBy>Michael Kummer</cp:lastModifiedBy>
  <dcterms:created xsi:type="dcterms:W3CDTF">2014-12-11T00:12:15Z</dcterms:created>
  <dcterms:modified xsi:type="dcterms:W3CDTF">2021-01-05T20:21:09Z</dcterms:modified>
</cp:coreProperties>
</file>